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15" yWindow="0" windowWidth="21840" windowHeight="13425" tabRatio="500" activeTab="2"/>
  </bookViews>
  <sheets>
    <sheet name="QuestionsAnswers" sheetId="1" r:id="rId1"/>
    <sheet name="Results" sheetId="2" r:id="rId2"/>
    <sheet name="Anaylsis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/>
  <c r="G5"/>
  <c r="G12"/>
  <c r="E4"/>
  <c r="E5"/>
  <c r="E12"/>
  <c r="C4"/>
  <c r="C5"/>
  <c r="C12"/>
  <c r="I15" i="1"/>
  <c r="H15"/>
  <c r="G16"/>
  <c r="G15"/>
  <c r="F16"/>
  <c r="F15"/>
  <c r="E16"/>
  <c r="E15"/>
  <c r="A4" i="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G26" i="2"/>
  <c r="E26"/>
  <c r="C26"/>
  <c r="G22"/>
  <c r="E22"/>
  <c r="C22"/>
  <c r="G21"/>
  <c r="E21"/>
  <c r="C21"/>
  <c r="G17"/>
  <c r="E17"/>
  <c r="C17"/>
  <c r="G19"/>
  <c r="E19"/>
  <c r="C19"/>
  <c r="G20"/>
  <c r="E20"/>
  <c r="C20"/>
  <c r="G29"/>
  <c r="E29"/>
  <c r="C29"/>
  <c r="G30"/>
  <c r="E30"/>
  <c r="C30"/>
  <c r="C25"/>
  <c r="E25"/>
  <c r="C28"/>
  <c r="C27"/>
  <c r="C24"/>
  <c r="C23"/>
  <c r="E28"/>
  <c r="E27"/>
  <c r="E24"/>
  <c r="E23"/>
  <c r="G25"/>
  <c r="G24"/>
  <c r="G8"/>
  <c r="G28"/>
  <c r="G27"/>
  <c r="C8"/>
  <c r="C9"/>
  <c r="C10"/>
  <c r="C11"/>
  <c r="C14"/>
  <c r="C15"/>
  <c r="C16"/>
  <c r="C33"/>
  <c r="E8"/>
  <c r="E9"/>
  <c r="E10"/>
  <c r="E11"/>
  <c r="E14"/>
  <c r="E15"/>
  <c r="E16"/>
  <c r="G14"/>
  <c r="G10"/>
  <c r="G9"/>
  <c r="G15"/>
  <c r="G23"/>
  <c r="G16"/>
  <c r="G11"/>
  <c r="G33"/>
  <c r="E33"/>
</calcChain>
</file>

<file path=xl/sharedStrings.xml><?xml version="1.0" encoding="utf-8"?>
<sst xmlns="http://schemas.openxmlformats.org/spreadsheetml/2006/main" count="155" uniqueCount="155">
  <si>
    <t>www.bls.gov/oes/current/oes_nat.htm</t>
  </si>
  <si>
    <t>Percentile</t>
  </si>
  <si>
    <t>(Median)</t>
  </si>
  <si>
    <t>Hourly Wage</t>
  </si>
  <si>
    <t>Step 1</t>
  </si>
  <si>
    <t>To find the Annual Income for your chosen career, please click on the link below…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</si>
  <si>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</si>
  <si>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</si>
  <si>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</si>
  <si>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</si>
  <si>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</si>
  <si>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</si>
  <si>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</si>
  <si>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</si>
  <si>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</si>
  <si>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</si>
  <si>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</si>
  <si>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</si>
  <si>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</si>
  <si>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</si>
  <si>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Annual Wage</t>
  </si>
  <si>
    <t>Step 16</t>
  </si>
  <si>
    <t>Step 17</t>
  </si>
  <si>
    <t>Step 18</t>
  </si>
  <si>
    <t>Carefull scroll down through the list and select the career that matches your chosen career.  Click on the link.</t>
  </si>
  <si>
    <t>Step 19</t>
  </si>
  <si>
    <t>Look for the chart that resembles the chart below.  You will be using the ANNUAL WAGE for the 10%, 25%, and 50% columns.</t>
  </si>
  <si>
    <t>For all the following answers, please put your response in the YELLOW box to the right of the question.            For YES and NO questions, use...     NO = 1   Yes = 2</t>
  </si>
  <si>
    <t>Input the 10% Annual Wage in the collored box to the right…</t>
  </si>
  <si>
    <t>Do not use the numbers in my                     example at the right</t>
  </si>
  <si>
    <r>
      <t xml:space="preserve">Under the </t>
    </r>
    <r>
      <rPr>
        <b/>
        <i/>
        <sz val="14"/>
        <color rgb="FF333333"/>
        <rFont val="Calibri"/>
        <scheme val="minor"/>
      </rPr>
      <t>"Major Occupational Groups"</t>
    </r>
    <r>
      <rPr>
        <sz val="14"/>
        <color rgb="FF333333"/>
        <rFont val="Calibri"/>
        <scheme val="minor"/>
      </rPr>
      <t>, click on the link that most closely matches your chosen career.</t>
    </r>
  </si>
  <si>
    <t>………...……....Input the 25% Annual Wage in the green box to the right…</t>
  </si>
  <si>
    <t>………………….……………………….Input the 50% Annual Wage in the blue box to the right…</t>
  </si>
  <si>
    <t>After leaving High School and/or college for 2-3 years, how many times each week will you be eating dinner at a restaurant?</t>
  </si>
  <si>
    <t>After leaving High School and/or college for 25 years, how many times each week will you be eating dinner at a restaurant?</t>
  </si>
  <si>
    <t>After leaving High School and/or college for 10 years, how many times each week will you be eating dinner at a restaurant?</t>
  </si>
  <si>
    <t>Step 20</t>
  </si>
  <si>
    <t>Estimated Income per year</t>
  </si>
  <si>
    <t>Estimated Income per month</t>
  </si>
  <si>
    <t>Electric/Gas</t>
  </si>
  <si>
    <t>Donations</t>
  </si>
  <si>
    <t>School Loans</t>
  </si>
  <si>
    <t>Fitness Club</t>
  </si>
  <si>
    <t>Internet/TV</t>
  </si>
  <si>
    <t>Restaurants</t>
  </si>
  <si>
    <t>Federal Income Tax</t>
  </si>
  <si>
    <t>FICA</t>
  </si>
  <si>
    <t>State Income Tax</t>
  </si>
  <si>
    <t>Health Insurance</t>
  </si>
  <si>
    <t>Retirement</t>
  </si>
  <si>
    <t>Clothes</t>
  </si>
  <si>
    <t>Life Insurance</t>
  </si>
  <si>
    <t>Local Tax</t>
  </si>
  <si>
    <t>Car/Truck Payments</t>
  </si>
  <si>
    <t>2-3 years after graduating from High School and/or College</t>
  </si>
  <si>
    <t>10 years after graduating from High School and/or College</t>
  </si>
  <si>
    <t>25 years after graduating from High School and/or College</t>
  </si>
  <si>
    <t>MONTHLY EXPENSES</t>
  </si>
  <si>
    <t>Step 21</t>
  </si>
  <si>
    <r>
      <t xml:space="preserve">Will you </t>
    </r>
    <r>
      <rPr>
        <b/>
        <i/>
        <sz val="14"/>
        <color theme="1"/>
        <rFont val="Calibri"/>
        <scheme val="minor"/>
      </rPr>
      <t>BUY A NEW</t>
    </r>
    <r>
      <rPr>
        <sz val="14"/>
        <color theme="1"/>
        <rFont val="Calibri"/>
        <scheme val="minor"/>
      </rPr>
      <t xml:space="preserve"> car/truck within 2-3 years of graduating from High School and/or college (INPUT 1) or will you</t>
    </r>
    <r>
      <rPr>
        <b/>
        <i/>
        <sz val="14"/>
        <color theme="1"/>
        <rFont val="Calibri"/>
        <scheme val="minor"/>
      </rPr>
      <t xml:space="preserve"> BUY USED or RENT</t>
    </r>
    <r>
      <rPr>
        <sz val="14"/>
        <color theme="1"/>
        <rFont val="Calibri"/>
        <scheme val="minor"/>
      </rPr>
      <t xml:space="preserve"> a car/truck (INPUT 2)?</t>
    </r>
  </si>
  <si>
    <r>
      <t xml:space="preserve">Will you </t>
    </r>
    <r>
      <rPr>
        <b/>
        <i/>
        <sz val="14"/>
        <color theme="1"/>
        <rFont val="Calibri"/>
        <scheme val="minor"/>
      </rPr>
      <t>BUY A NEW</t>
    </r>
    <r>
      <rPr>
        <sz val="14"/>
        <color theme="1"/>
        <rFont val="Calibri"/>
        <scheme val="minor"/>
      </rPr>
      <t xml:space="preserve"> car/truck within 10 years of graduating from High School and/or college (INPUT 1) or will you</t>
    </r>
    <r>
      <rPr>
        <b/>
        <i/>
        <sz val="14"/>
        <color theme="1"/>
        <rFont val="Calibri"/>
        <scheme val="minor"/>
      </rPr>
      <t xml:space="preserve"> BUY USED or RENT</t>
    </r>
    <r>
      <rPr>
        <sz val="14"/>
        <color theme="1"/>
        <rFont val="Calibri"/>
        <scheme val="minor"/>
      </rPr>
      <t xml:space="preserve"> a car/truck (INPUT 2)?</t>
    </r>
  </si>
  <si>
    <r>
      <t xml:space="preserve">Will you </t>
    </r>
    <r>
      <rPr>
        <b/>
        <i/>
        <sz val="14"/>
        <color theme="1"/>
        <rFont val="Calibri"/>
        <scheme val="minor"/>
      </rPr>
      <t>BUY A NEW</t>
    </r>
    <r>
      <rPr>
        <sz val="14"/>
        <color theme="1"/>
        <rFont val="Calibri"/>
        <scheme val="minor"/>
      </rPr>
      <t xml:space="preserve"> car/truck within 25 years of graduating from High School and/or college (INPUT 1) or will you</t>
    </r>
    <r>
      <rPr>
        <b/>
        <i/>
        <sz val="14"/>
        <color theme="1"/>
        <rFont val="Calibri"/>
        <scheme val="minor"/>
      </rPr>
      <t xml:space="preserve"> BUY USED or RENT</t>
    </r>
    <r>
      <rPr>
        <sz val="14"/>
        <color theme="1"/>
        <rFont val="Calibri"/>
        <scheme val="minor"/>
      </rPr>
      <t xml:space="preserve"> a car/truck (INPUT 2)?</t>
    </r>
  </si>
  <si>
    <t>Medicare</t>
  </si>
  <si>
    <t>After 2-3 years of graduating from High School and/or college, will you live in a smail town like Lapeer or Davison (INPUT 1), OR will you live in a larger suburban area like Rochester Hills or Chicago (INPUT 2)?</t>
  </si>
  <si>
    <t>After 10 years of graduating from High School and/or college, will you live in a smail town like Lapeer or Davison (INPUT 1), OR will you live in a larger suburban area like Rochester Hills or Chicago (INPUT 2)?</t>
  </si>
  <si>
    <t>After 25 years of graduating from High School and/or college, will you live in a smail town like Lapeer or Davison (INPUT 1), OR will you live in a larger suburban area like Rochester Hills or Chicago (INPUT 2)?</t>
  </si>
  <si>
    <t>As you work for 2-3 years, are you going to put money in a retirement account?   NO = 1   Yes = 2</t>
  </si>
  <si>
    <t>As you work for 10 years, are you going to put money in a retirement account?   NO = 1   Yes = 2</t>
  </si>
  <si>
    <t>As you work for 25 years, are you going to put money in a retirement account?   NO = 1   Yes = 2</t>
  </si>
  <si>
    <r>
      <t xml:space="preserve">Will you </t>
    </r>
    <r>
      <rPr>
        <b/>
        <sz val="14"/>
        <color theme="1"/>
        <rFont val="Calibri"/>
        <scheme val="minor"/>
      </rPr>
      <t>start your own</t>
    </r>
    <r>
      <rPr>
        <sz val="14"/>
        <color theme="1"/>
        <rFont val="Calibri"/>
        <scheme val="minor"/>
      </rPr>
      <t xml:space="preserve"> business within 2-3 years of graduating from High School and/or College?   NO = 1   Yes = 2</t>
    </r>
  </si>
  <si>
    <r>
      <t xml:space="preserve">Will you </t>
    </r>
    <r>
      <rPr>
        <b/>
        <sz val="14"/>
        <color theme="1"/>
        <rFont val="Calibri"/>
        <scheme val="minor"/>
      </rPr>
      <t>own</t>
    </r>
    <r>
      <rPr>
        <sz val="14"/>
        <color theme="1"/>
        <rFont val="Calibri"/>
        <scheme val="minor"/>
      </rPr>
      <t xml:space="preserve"> your own business within 10 years of graduating from High School and/or College?   NO = 1   Yes = 2</t>
    </r>
  </si>
  <si>
    <r>
      <t xml:space="preserve">Will you </t>
    </r>
    <r>
      <rPr>
        <b/>
        <sz val="14"/>
        <color theme="1"/>
        <rFont val="Calibri"/>
        <scheme val="minor"/>
      </rPr>
      <t>own</t>
    </r>
    <r>
      <rPr>
        <sz val="14"/>
        <color theme="1"/>
        <rFont val="Calibri"/>
        <scheme val="minor"/>
      </rPr>
      <t xml:space="preserve"> your own business within 25 years of graduating from High School and/or College?   NO = 1   Yes = 2</t>
    </r>
  </si>
  <si>
    <r>
      <t xml:space="preserve">Will you </t>
    </r>
    <r>
      <rPr>
        <b/>
        <sz val="14"/>
        <color theme="1"/>
        <rFont val="Calibri"/>
        <scheme val="minor"/>
      </rPr>
      <t>BUY</t>
    </r>
    <r>
      <rPr>
        <sz val="14"/>
        <color theme="1"/>
        <rFont val="Calibri"/>
        <scheme val="minor"/>
      </rPr>
      <t xml:space="preserve"> a home within 2-3 years of graduating from High School and/or college (INPUT = 1), or Will you </t>
    </r>
    <r>
      <rPr>
        <b/>
        <sz val="14"/>
        <color theme="1"/>
        <rFont val="Calibri"/>
        <scheme val="minor"/>
      </rPr>
      <t>RENT</t>
    </r>
    <r>
      <rPr>
        <sz val="14"/>
        <color theme="1"/>
        <rFont val="Calibri"/>
        <scheme val="minor"/>
      </rPr>
      <t xml:space="preserve"> an apartment or house within 2-3 years of graduating from High School and/or college (INPUT = 2)?</t>
    </r>
  </si>
  <si>
    <r>
      <t xml:space="preserve">Will you </t>
    </r>
    <r>
      <rPr>
        <b/>
        <sz val="14"/>
        <color theme="1"/>
        <rFont val="Calibri"/>
        <scheme val="minor"/>
      </rPr>
      <t>BUY</t>
    </r>
    <r>
      <rPr>
        <sz val="14"/>
        <color theme="1"/>
        <rFont val="Calibri"/>
        <scheme val="minor"/>
      </rPr>
      <t xml:space="preserve"> a home within 10 years of graduating from High School and/or college (INPUT = 1), or Will you </t>
    </r>
    <r>
      <rPr>
        <b/>
        <sz val="14"/>
        <color theme="1"/>
        <rFont val="Calibri"/>
        <scheme val="minor"/>
      </rPr>
      <t>RENT</t>
    </r>
    <r>
      <rPr>
        <sz val="14"/>
        <color theme="1"/>
        <rFont val="Calibri"/>
        <scheme val="minor"/>
      </rPr>
      <t xml:space="preserve"> an apartment or house within 10 years of graduating from High School and/or college (INPUT = 2)?</t>
    </r>
  </si>
  <si>
    <r>
      <t xml:space="preserve">Will you </t>
    </r>
    <r>
      <rPr>
        <b/>
        <sz val="14"/>
        <color theme="1"/>
        <rFont val="Calibri"/>
        <scheme val="minor"/>
      </rPr>
      <t>BUY</t>
    </r>
    <r>
      <rPr>
        <sz val="14"/>
        <color theme="1"/>
        <rFont val="Calibri"/>
        <scheme val="minor"/>
      </rPr>
      <t xml:space="preserve"> a home within 25 years of graduating from High School and/or college (INPUT = 1), or Will you </t>
    </r>
    <r>
      <rPr>
        <b/>
        <sz val="14"/>
        <color theme="1"/>
        <rFont val="Calibri"/>
        <scheme val="minor"/>
      </rPr>
      <t>RENT</t>
    </r>
    <r>
      <rPr>
        <sz val="14"/>
        <color theme="1"/>
        <rFont val="Calibri"/>
        <scheme val="minor"/>
      </rPr>
      <t xml:space="preserve"> an apartment or house within 25 years of graduating from High School and/or college (INPUT = 2)?</t>
    </r>
  </si>
  <si>
    <t>Will you purchase life insurance within 2-3 years of graduating from High School and/or college?   NO = 1   Yes = 2</t>
  </si>
  <si>
    <t>Will you purchase life insurance within 10 years of graduating from High School and/or college?   NO = 1   Yes = 2</t>
  </si>
  <si>
    <t>Will you purchase life insurance within 25 years of graduating from High School and/or college?    NO = 1   Yes = 2</t>
  </si>
  <si>
    <t>After leaving High School, will you be taking out loans for Vocational School or College?   NO = 1   Yes = 2</t>
  </si>
  <si>
    <t>After leaving High School and/or college for 2-3 years, will you give/donate money to charities and/or church?   NO = 1   Yes = 2</t>
  </si>
  <si>
    <t>After leaving High School and/or college for 10 years, will you give/donate money to charities and/or church?   NO = 1   Yes = 2</t>
  </si>
  <si>
    <t>After leaving High School and/or college for 25 years, will you give/donate money to charities and/or church?   NO = 1   Yes = 2</t>
  </si>
  <si>
    <t>After leaving High School and/or college for 2-3 years, will you have a gym/fitness club membership?   NO = 1   Yes = 2</t>
  </si>
  <si>
    <t>After leaving High School and/or college for 10 years, will you have a gym/fitness club membership?   NO = 1   Yes = 2</t>
  </si>
  <si>
    <t>After leaving High School and/or college for 25 years, will you have a gym/fitness club membership?   NO = 1   Yes = 2</t>
  </si>
  <si>
    <t>Rent/Mortage for house or apartment</t>
  </si>
  <si>
    <t>Will you buy cable TV or Satellite TV such that you will have WIFI within 2-3 years of graduatine from High School and/or college?   NO = 1   Yes = 2</t>
  </si>
  <si>
    <t>Will you buy cable TV or Satellite TV such that you will have WIFI within 10 years of graduatine from High School and/or college?   NO = 1   Yes = 2</t>
  </si>
  <si>
    <t>Will you buy cable TV or Satellite TV such that you will have WIFI within 25 years of graduatine from High School and/or college?   NO = 1   Yes = 2</t>
  </si>
  <si>
    <t>After leaving High School and/or college for 2-3 years, how many cars/trucks will you/your family own?</t>
  </si>
  <si>
    <t>After leaving High School and/or college for 10 years, how many cars/trucks will you/your family own?</t>
  </si>
  <si>
    <t>After leaving High School and/or college for 25 years, how many cars/trucks will you/your family own?</t>
  </si>
  <si>
    <t>Step 22</t>
  </si>
  <si>
    <r>
      <t xml:space="preserve">After leaving High School and/or college for 2-3 years, how much money do you plan on spending at stores like Meijers/Walmart/Krogers </t>
    </r>
    <r>
      <rPr>
        <b/>
        <i/>
        <u/>
        <sz val="14"/>
        <color theme="1"/>
        <rFont val="Calibri"/>
        <scheme val="minor"/>
      </rPr>
      <t>each week</t>
    </r>
    <r>
      <rPr>
        <sz val="14"/>
        <color theme="1"/>
        <rFont val="Calibri"/>
        <scheme val="minor"/>
      </rPr>
      <t xml:space="preserve"> for you/your whole family to purchase food and other household supplies?</t>
    </r>
  </si>
  <si>
    <r>
      <t xml:space="preserve">After leaving High School and/or college for 25 years, how much money do you plan on spending for clothes </t>
    </r>
    <r>
      <rPr>
        <b/>
        <u/>
        <sz val="14"/>
        <color theme="1"/>
        <rFont val="Calibri"/>
        <scheme val="minor"/>
      </rPr>
      <t>per person</t>
    </r>
    <r>
      <rPr>
        <sz val="14"/>
        <color theme="1"/>
        <rFont val="Calibri"/>
        <scheme val="minor"/>
      </rPr>
      <t xml:space="preserve"> for you/your family each month?</t>
    </r>
  </si>
  <si>
    <r>
      <t xml:space="preserve">After leaving High School and/or college for 10 years, how much money do you plan on spending for clothes </t>
    </r>
    <r>
      <rPr>
        <b/>
        <u/>
        <sz val="14"/>
        <color theme="1"/>
        <rFont val="Calibri"/>
        <scheme val="minor"/>
      </rPr>
      <t>per person</t>
    </r>
    <r>
      <rPr>
        <sz val="14"/>
        <color theme="1"/>
        <rFont val="Calibri"/>
        <scheme val="minor"/>
      </rPr>
      <t xml:space="preserve"> for you/your family each month?</t>
    </r>
  </si>
  <si>
    <r>
      <t xml:space="preserve">After leaving High School and/or college for 2-3 years, how much money do you plan on spending for clothes </t>
    </r>
    <r>
      <rPr>
        <b/>
        <u/>
        <sz val="14"/>
        <color theme="1"/>
        <rFont val="Calibri"/>
        <scheme val="minor"/>
      </rPr>
      <t>per person</t>
    </r>
    <r>
      <rPr>
        <sz val="14"/>
        <color theme="1"/>
        <rFont val="Calibri"/>
        <scheme val="minor"/>
      </rPr>
      <t xml:space="preserve"> for you/your family each month?</t>
    </r>
  </si>
  <si>
    <r>
      <t xml:space="preserve">… </t>
    </r>
    <r>
      <rPr>
        <sz val="12"/>
        <color rgb="FFFF0000"/>
        <rFont val="Calibri"/>
        <family val="2"/>
        <scheme val="minor"/>
      </rPr>
      <t>red means in debt</t>
    </r>
    <r>
      <rPr>
        <sz val="12"/>
        <color theme="1"/>
        <rFont val="Calibri"/>
        <family val="2"/>
        <scheme val="minor"/>
      </rPr>
      <t xml:space="preserve"> - black means extra cash</t>
    </r>
  </si>
  <si>
    <t>Walmart/Kroger/Meijer stores</t>
  </si>
  <si>
    <t>Money left over for fun…</t>
  </si>
  <si>
    <t>Dental, Vision Insurance/Costs</t>
  </si>
  <si>
    <t>Money left over each Month</t>
  </si>
  <si>
    <r>
      <t xml:space="preserve">This </t>
    </r>
    <r>
      <rPr>
        <b/>
        <i/>
        <u/>
        <sz val="14"/>
        <color theme="1"/>
        <rFont val="Calibri"/>
        <scheme val="minor"/>
      </rPr>
      <t>MONEY LEFT OVER</t>
    </r>
    <r>
      <rPr>
        <b/>
        <i/>
        <sz val="14"/>
        <color theme="1"/>
        <rFont val="Calibri"/>
        <scheme val="minor"/>
      </rPr>
      <t xml:space="preserve"> is to be used for things such as:</t>
    </r>
  </si>
  <si>
    <t>Gifts… Lunches… Trips… Travel… Home decorations… Prescriptions… Hobbies… any other fun stuff</t>
  </si>
  <si>
    <r>
      <t xml:space="preserve">What is your </t>
    </r>
    <r>
      <rPr>
        <b/>
        <i/>
        <sz val="14"/>
        <color theme="1"/>
        <rFont val="Calibri"/>
        <scheme val="minor"/>
      </rPr>
      <t>specific</t>
    </r>
    <r>
      <rPr>
        <sz val="14"/>
        <color theme="1"/>
        <rFont val="Calibri"/>
        <scheme val="minor"/>
      </rPr>
      <t xml:space="preserve"> career?  Put answer in yellow box at right.</t>
    </r>
  </si>
  <si>
    <t>Looking at "Results" page - cell C20 - what is the monthly mortgage payment if you own your home?</t>
  </si>
  <si>
    <t>Looking at "Results" page - cell C20 - what is the monthly rent payment for an apartment?</t>
  </si>
  <si>
    <t>Cell Phone</t>
  </si>
  <si>
    <t>Looking at "Results" page - cell C21 - how much does each person pay for a cell phone plan?</t>
  </si>
  <si>
    <t>Looking at "Results" page - cell C24 - if you chose to donate to charities, what percent of your income will be spent on your donations to charities?</t>
  </si>
  <si>
    <t>Looking at "Results" page - cell C25 - if you have school loans to pay off, what percent of your income will be spent on school loans?</t>
  </si>
  <si>
    <t>Looking at "Results" page - cell C26 - if you pay for a fitness club, what would be your monthly fitness club payment?</t>
  </si>
  <si>
    <t>Looking at "Results" page - cell C22 - if you are renting, what would be your monthly costs for utilities?</t>
  </si>
  <si>
    <t>Will you be married within 2-3 years of graduating from High School and/or college?   NO = 1   Yes = 2</t>
  </si>
  <si>
    <t>Will you be married within 10 years of graduating from High School and/or college?   NO = 1   Yes = 2</t>
  </si>
  <si>
    <t>Will you be married within 25 years of graduating from High School and/or college?   NO = 1   Yes = 2</t>
  </si>
  <si>
    <t>Looking at "Results" page - cell C14 - what is the monthly cost of health insurance for yourself, your spouse, and your children?</t>
  </si>
  <si>
    <t>Looking at "Results" page - cell C14 - what is the monthly cost of health insurance for yourself and a child?</t>
  </si>
  <si>
    <t>Looking at "Results" page - cell C14 - what is the monthly cost of health insurance for yourself and your spouse?</t>
  </si>
  <si>
    <t>Looking at "Results" page - cell C14 - what is the monthly cost of health insurance for yourself?</t>
  </si>
  <si>
    <t>Looking at "Results" page - cell C15 - if you make contributions to your retirement fund, what percent of your income will be dedicated to your retirement?</t>
  </si>
  <si>
    <t>Looking at "Results" page - cell C16 - how much will an average 25 year old pay for Life Insurance each year if you chose to purchase it?</t>
  </si>
  <si>
    <t>Looking at "Results" page - cell E16 - how much will an average 35 year old pay for Life Insurance each year if you chose to purchase it?</t>
  </si>
  <si>
    <t>Looking at "Results" page - cell G16 - how much will an average 50 year old pay for Life Insurance each year if you chose to purchase it?</t>
  </si>
  <si>
    <t>Looking at "Results" page - cell C17 - what is the monthly cost per person for Dental and Vision insurance?</t>
  </si>
  <si>
    <t>Spreadsheet analysis…</t>
  </si>
  <si>
    <t>Looking at "Results" page - cell C20 - if you lived in a more expensive community, your housing costs would be how much more expensive?</t>
  </si>
  <si>
    <t>Looking at "Results" page - cell C23 - what is the monthly cost for Internet TV and home WIFI?</t>
  </si>
  <si>
    <t>Looking at "Results" page - cell C9 - if you are an employee of a company, what percent of your paycheck will be sent to the US government for Social Security (FICA)?</t>
  </si>
  <si>
    <t>Looking at "Results" page - cell C9 - if you are self-employed, what percent of your paycheck will be sent to the US government for Social Security (FICA)?</t>
  </si>
  <si>
    <t>Looking at "Results" page - cell C10 - if you are an employee of a company, what percent of your paycheck will be sent to the US government for Medicare?</t>
  </si>
  <si>
    <t>Looking at "Results" page - cell C10 - if you are self-employed, what percent of your paycheck will be sent to the US government for Medicare?</t>
  </si>
  <si>
    <t>Looking at "Results" page - cell C11 - what percent of your income will go to the State government?</t>
  </si>
  <si>
    <t>Looking at "Results" page - cell C12 - what percent of your income will go to your local city and/or county government?</t>
  </si>
  <si>
    <t>Looking at "Results" page - cell C22 - if you own a home, what would be your monthly costs for utilities?</t>
  </si>
  <si>
    <t>Looking at "Results" page - cell C27 - what is the average cost of a meal at a typical restaurant?</t>
  </si>
  <si>
    <t>Looking at "QuestionsAnswers" page - cell E15 - how many hours per year does the average person spend on the job?</t>
  </si>
  <si>
    <t>Gas for vehicles</t>
  </si>
  <si>
    <t>Looking at "Results" page - cell C29 - how many miles will the average vehicle be driven each year?</t>
  </si>
  <si>
    <t>Looking at "Results" page - cell C29 - what is the average miles per gallon (MPG) for each vehicle that you own and/or lease?</t>
  </si>
  <si>
    <t>Looking at "Results" page - cell C19 - if you buy a NEW vehicle, what is your monthly payment?</t>
  </si>
  <si>
    <t>Looking at "Results" page - cell C19 - if you LEASE a vehicle or buy a USED vehicle, what is your monthly payment?</t>
  </si>
  <si>
    <r>
      <t xml:space="preserve">After leaving High School and/or college for 10 years, how much money do you plan on spending at stores like Meijers/Walmart/Krogers </t>
    </r>
    <r>
      <rPr>
        <b/>
        <i/>
        <u/>
        <sz val="14"/>
        <color theme="1"/>
        <rFont val="Calibri"/>
        <scheme val="minor"/>
      </rPr>
      <t>each week</t>
    </r>
    <r>
      <rPr>
        <sz val="14"/>
        <color theme="1"/>
        <rFont val="Calibri"/>
        <scheme val="minor"/>
      </rPr>
      <t xml:space="preserve"> for you/your whole family to purchase food and other household supplies?</t>
    </r>
  </si>
  <si>
    <r>
      <t xml:space="preserve">After leaving High School and/or college for 25 years, how much money do you plan on spending at stores like Meijers/Walmart/Krogers </t>
    </r>
    <r>
      <rPr>
        <b/>
        <i/>
        <u/>
        <sz val="14"/>
        <color theme="1"/>
        <rFont val="Calibri"/>
        <scheme val="minor"/>
      </rPr>
      <t>each week</t>
    </r>
    <r>
      <rPr>
        <sz val="14"/>
        <color theme="1"/>
        <rFont val="Calibri"/>
        <scheme val="minor"/>
      </rPr>
      <t xml:space="preserve"> for you/your whole family to purchase food and other household supplies?</t>
    </r>
  </si>
  <si>
    <t>How many TOTAL children do you plan on having within 25 years of graduating from High School and/or college?</t>
  </si>
  <si>
    <t>How many TOTAL children do you plan on having within 10 years of graduating from High School and/or college?</t>
  </si>
  <si>
    <t>How many TOTAL children do you plan on having within 2-3 years of graduating from High School and/or college?</t>
  </si>
  <si>
    <t>Pharmacist</t>
  </si>
  <si>
    <t>180$</t>
  </si>
  <si>
    <t>280$</t>
  </si>
  <si>
    <t>320$</t>
  </si>
  <si>
    <t>400$</t>
  </si>
  <si>
    <t>600$</t>
  </si>
  <si>
    <t>45$</t>
  </si>
  <si>
    <t>40$</t>
  </si>
</sst>
</file>

<file path=xl/styles.xml><?xml version="1.0" encoding="utf-8"?>
<styleSheet xmlns="http://schemas.openxmlformats.org/spreadsheetml/2006/main">
  <numFmts count="3">
    <numFmt numFmtId="164" formatCode="&quot;$&quot;#,##0;[Red]\-&quot;$&quot;#,##0"/>
    <numFmt numFmtId="165" formatCode="&quot;$&quot;#,##0.00;[Red]\-&quot;$&quot;#,##0.00"/>
    <numFmt numFmtId="166" formatCode="&quot;$&quot;#,##0;[Red]&quot;$&quot;#,##0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scheme val="minor"/>
    </font>
    <font>
      <sz val="14"/>
      <color theme="1"/>
      <name val="Calibri"/>
      <scheme val="minor"/>
    </font>
    <font>
      <sz val="14"/>
      <color rgb="FF333333"/>
      <name val="Calibri"/>
      <scheme val="minor"/>
    </font>
    <font>
      <sz val="13"/>
      <color rgb="FF333333"/>
      <name val="Calibri"/>
      <scheme val="minor"/>
    </font>
    <font>
      <b/>
      <i/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i/>
      <sz val="14"/>
      <color rgb="FF333333"/>
      <name val="Calibri"/>
      <scheme val="minor"/>
    </font>
    <font>
      <b/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Calibri"/>
      <scheme val="minor"/>
    </font>
    <font>
      <b/>
      <i/>
      <u/>
      <sz val="14"/>
      <color theme="1"/>
      <name val="Calibri"/>
      <scheme val="minor"/>
    </font>
    <font>
      <b/>
      <i/>
      <sz val="12"/>
      <name val="Calibri"/>
      <scheme val="minor"/>
    </font>
    <font>
      <sz val="12"/>
      <color rgb="FF000000"/>
      <name val="Calibri"/>
      <family val="2"/>
      <scheme val="minor"/>
    </font>
    <font>
      <b/>
      <i/>
      <sz val="2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6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9" fontId="8" fillId="0" borderId="3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0" fillId="0" borderId="8" xfId="0" applyBorder="1"/>
    <xf numFmtId="166" fontId="1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left"/>
    </xf>
    <xf numFmtId="165" fontId="4" fillId="0" borderId="6" xfId="0" applyNumberFormat="1" applyFont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10" fontId="0" fillId="3" borderId="13" xfId="0" applyNumberForma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6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s.gov/oes/current/oes_na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zoomScale="75" zoomScaleNormal="75" zoomScalePageLayoutView="75" workbookViewId="0">
      <selection activeCell="H57" sqref="H57"/>
    </sheetView>
  </sheetViews>
  <sheetFormatPr defaultColWidth="10.875" defaultRowHeight="15.75"/>
  <cols>
    <col min="1" max="1" width="4.625" style="5" customWidth="1"/>
    <col min="2" max="2" width="10.875" style="5"/>
    <col min="3" max="3" width="45.5" style="5" customWidth="1"/>
    <col min="4" max="4" width="18.375" style="49" customWidth="1"/>
    <col min="5" max="5" width="43.5" style="5" customWidth="1"/>
    <col min="6" max="6" width="12.125" style="49" customWidth="1"/>
    <col min="7" max="7" width="46.5" style="8" customWidth="1"/>
    <col min="8" max="8" width="11.875" style="49" customWidth="1"/>
    <col min="9" max="16384" width="10.875" style="5"/>
  </cols>
  <sheetData>
    <row r="1" spans="2:9" s="1" customFormat="1">
      <c r="D1" s="39"/>
      <c r="F1" s="39"/>
      <c r="G1" s="9"/>
      <c r="H1" s="39"/>
    </row>
    <row r="2" spans="2:9" s="2" customFormat="1" ht="18.75">
      <c r="B2" s="2" t="s">
        <v>4</v>
      </c>
      <c r="C2" s="2" t="s">
        <v>5</v>
      </c>
      <c r="D2" s="40"/>
      <c r="F2" s="40"/>
      <c r="G2" s="6"/>
      <c r="H2" s="40"/>
    </row>
    <row r="3" spans="2:9" s="1" customFormat="1">
      <c r="D3" s="39"/>
      <c r="F3" s="39"/>
      <c r="G3" s="9"/>
      <c r="H3" s="39"/>
    </row>
    <row r="4" spans="2:9" s="1" customFormat="1" ht="26.25">
      <c r="C4" s="36" t="s">
        <v>0</v>
      </c>
      <c r="D4" s="41"/>
      <c r="F4" s="39"/>
      <c r="G4" s="9"/>
      <c r="H4" s="39"/>
    </row>
    <row r="5" spans="2:9" s="1" customFormat="1">
      <c r="D5" s="39"/>
      <c r="F5" s="39"/>
      <c r="G5" s="9"/>
      <c r="H5" s="39"/>
    </row>
    <row r="6" spans="2:9" s="2" customFormat="1" ht="18.75">
      <c r="B6" s="2" t="s">
        <v>6</v>
      </c>
      <c r="C6" s="3" t="s">
        <v>30</v>
      </c>
      <c r="D6" s="40"/>
      <c r="F6" s="40"/>
      <c r="G6" s="6"/>
      <c r="H6" s="40"/>
    </row>
    <row r="7" spans="2:9" s="2" customFormat="1" ht="18.75">
      <c r="B7" s="2" t="s">
        <v>7</v>
      </c>
      <c r="C7" s="2" t="s">
        <v>24</v>
      </c>
      <c r="D7" s="40"/>
      <c r="F7" s="40"/>
      <c r="G7" s="6"/>
      <c r="H7" s="40"/>
    </row>
    <row r="8" spans="2:9" s="1" customFormat="1" ht="18" thickBot="1">
      <c r="C8" s="4"/>
      <c r="D8" s="39"/>
      <c r="F8" s="39"/>
      <c r="G8" s="9"/>
      <c r="H8" s="39"/>
    </row>
    <row r="9" spans="2:9" ht="19.5" thickBot="1">
      <c r="B9" s="2" t="s">
        <v>8</v>
      </c>
      <c r="C9" s="2" t="s">
        <v>104</v>
      </c>
      <c r="D9" s="42"/>
      <c r="E9" s="80" t="s">
        <v>147</v>
      </c>
      <c r="F9" s="81"/>
      <c r="G9" s="82"/>
    </row>
    <row r="10" spans="2:9" s="1" customFormat="1" ht="17.25">
      <c r="C10" s="4"/>
      <c r="D10" s="39"/>
      <c r="F10" s="39"/>
      <c r="G10" s="9"/>
      <c r="H10" s="39"/>
    </row>
    <row r="11" spans="2:9" ht="18.75">
      <c r="B11" s="2" t="s">
        <v>9</v>
      </c>
      <c r="C11" s="2" t="s">
        <v>26</v>
      </c>
      <c r="D11" s="40"/>
      <c r="E11" s="2"/>
      <c r="F11" s="40"/>
      <c r="G11" s="6"/>
    </row>
    <row r="12" spans="2:9" ht="19.5" thickBot="1">
      <c r="B12" s="2"/>
      <c r="C12" s="2"/>
      <c r="D12" s="40"/>
      <c r="E12" s="2"/>
      <c r="F12" s="40"/>
      <c r="G12" s="6"/>
    </row>
    <row r="13" spans="2:9" ht="18.75">
      <c r="B13" s="2"/>
      <c r="C13" s="2"/>
      <c r="D13" s="84" t="s">
        <v>1</v>
      </c>
      <c r="E13" s="10">
        <v>0.1</v>
      </c>
      <c r="F13" s="10">
        <v>0.25</v>
      </c>
      <c r="G13" s="10">
        <v>0.5</v>
      </c>
      <c r="H13" s="10">
        <v>0.75</v>
      </c>
      <c r="I13" s="11">
        <v>0.9</v>
      </c>
    </row>
    <row r="14" spans="2:9" ht="18.75">
      <c r="B14" s="2"/>
      <c r="C14" s="2"/>
      <c r="D14" s="85"/>
      <c r="E14" s="12"/>
      <c r="F14" s="12"/>
      <c r="G14" s="13" t="s">
        <v>2</v>
      </c>
      <c r="H14" s="12"/>
      <c r="I14" s="14"/>
    </row>
    <row r="15" spans="2:9" ht="18.75">
      <c r="B15" s="2"/>
      <c r="C15" s="2"/>
      <c r="D15" s="43" t="s">
        <v>3</v>
      </c>
      <c r="E15" s="15">
        <f>E16/2000</f>
        <v>5.8334999999999999</v>
      </c>
      <c r="F15" s="15">
        <f>F16/2000</f>
        <v>14.583500000000001</v>
      </c>
      <c r="G15" s="15">
        <f>G16/2000</f>
        <v>29.1675</v>
      </c>
      <c r="H15" s="15">
        <f>H16/2000</f>
        <v>36.43</v>
      </c>
      <c r="I15" s="58">
        <f>I16/2000</f>
        <v>50.92</v>
      </c>
    </row>
    <row r="16" spans="2:9" ht="19.5" thickBot="1">
      <c r="B16" s="2"/>
      <c r="C16" s="2"/>
      <c r="D16" s="44" t="s">
        <v>20</v>
      </c>
      <c r="E16" s="26">
        <f>E18</f>
        <v>11667</v>
      </c>
      <c r="F16" s="16">
        <f>F19</f>
        <v>29167</v>
      </c>
      <c r="G16" s="17">
        <f>G20</f>
        <v>58335</v>
      </c>
      <c r="H16" s="18">
        <v>72860</v>
      </c>
      <c r="I16" s="19">
        <v>101840</v>
      </c>
    </row>
    <row r="17" spans="2:8" ht="38.25" thickBot="1">
      <c r="C17" s="35" t="s">
        <v>29</v>
      </c>
      <c r="D17" s="40"/>
      <c r="E17" s="27"/>
      <c r="F17" s="53"/>
      <c r="G17" s="31"/>
    </row>
    <row r="18" spans="2:8" ht="19.5" thickBot="1">
      <c r="B18" s="2" t="s">
        <v>10</v>
      </c>
      <c r="C18" s="28" t="s">
        <v>28</v>
      </c>
      <c r="D18" s="45"/>
      <c r="E18" s="78">
        <v>11667</v>
      </c>
      <c r="F18" s="53"/>
      <c r="G18" s="31"/>
    </row>
    <row r="19" spans="2:8" ht="19.5" thickBot="1">
      <c r="B19" s="2"/>
      <c r="C19" s="29" t="s">
        <v>31</v>
      </c>
      <c r="D19" s="46"/>
      <c r="E19" s="30"/>
      <c r="F19" s="78">
        <v>29167</v>
      </c>
      <c r="G19" s="32"/>
    </row>
    <row r="20" spans="2:8" ht="19.5" thickBot="1">
      <c r="B20" s="2"/>
      <c r="C20" s="33" t="s">
        <v>32</v>
      </c>
      <c r="D20" s="47"/>
      <c r="E20" s="34"/>
      <c r="F20" s="47"/>
      <c r="G20" s="79">
        <v>58335</v>
      </c>
    </row>
    <row r="21" spans="2:8" ht="18.75">
      <c r="B21" s="2"/>
      <c r="C21" s="2"/>
      <c r="D21" s="48"/>
      <c r="E21" s="2"/>
      <c r="F21" s="40"/>
      <c r="G21" s="6"/>
    </row>
    <row r="22" spans="2:8" ht="18.75">
      <c r="E22" s="2"/>
      <c r="F22" s="40"/>
      <c r="G22" s="6"/>
    </row>
    <row r="23" spans="2:8" ht="19.5" thickBot="1">
      <c r="B23" s="2"/>
      <c r="C23" s="2"/>
      <c r="D23" s="48"/>
      <c r="E23" s="2"/>
      <c r="F23" s="40"/>
      <c r="G23" s="6"/>
    </row>
    <row r="24" spans="2:8" ht="18.75">
      <c r="B24" s="59"/>
      <c r="C24" s="60" t="s">
        <v>27</v>
      </c>
      <c r="D24" s="61"/>
      <c r="E24" s="60"/>
      <c r="F24" s="61"/>
      <c r="G24" s="62"/>
      <c r="H24" s="63"/>
    </row>
    <row r="25" spans="2:8" ht="18.75">
      <c r="B25" s="64"/>
      <c r="C25" s="50"/>
      <c r="D25" s="50"/>
      <c r="E25" s="7"/>
      <c r="F25" s="50"/>
      <c r="G25" s="22"/>
      <c r="H25" s="65"/>
    </row>
    <row r="26" spans="2:8" ht="56.25">
      <c r="B26" s="66" t="s">
        <v>11</v>
      </c>
      <c r="C26" s="21" t="s">
        <v>69</v>
      </c>
      <c r="D26" s="76">
        <v>1</v>
      </c>
      <c r="E26" s="21" t="s">
        <v>70</v>
      </c>
      <c r="F26" s="76">
        <v>2</v>
      </c>
      <c r="G26" s="21" t="s">
        <v>71</v>
      </c>
      <c r="H26" s="77">
        <v>2</v>
      </c>
    </row>
    <row r="27" spans="2:8" ht="18.75">
      <c r="B27" s="64"/>
      <c r="C27" s="22"/>
      <c r="D27" s="50"/>
      <c r="E27" s="22"/>
      <c r="F27" s="50"/>
      <c r="G27" s="22"/>
      <c r="H27" s="67"/>
    </row>
    <row r="28" spans="2:8" ht="112.5">
      <c r="B28" s="66" t="s">
        <v>12</v>
      </c>
      <c r="C28" s="21" t="s">
        <v>72</v>
      </c>
      <c r="D28" s="76">
        <v>2</v>
      </c>
      <c r="E28" s="21" t="s">
        <v>73</v>
      </c>
      <c r="F28" s="76">
        <v>2</v>
      </c>
      <c r="G28" s="21" t="s">
        <v>74</v>
      </c>
      <c r="H28" s="77">
        <v>112</v>
      </c>
    </row>
    <row r="29" spans="2:8" ht="18.75">
      <c r="B29" s="64"/>
      <c r="C29" s="22"/>
      <c r="D29" s="50"/>
      <c r="E29" s="22"/>
      <c r="F29" s="50"/>
      <c r="G29" s="22"/>
      <c r="H29" s="67"/>
    </row>
    <row r="30" spans="2:8" ht="56.25">
      <c r="B30" s="66" t="s">
        <v>13</v>
      </c>
      <c r="C30" s="21" t="s">
        <v>66</v>
      </c>
      <c r="D30" s="76">
        <v>2</v>
      </c>
      <c r="E30" s="21" t="s">
        <v>67</v>
      </c>
      <c r="F30" s="76">
        <v>2</v>
      </c>
      <c r="G30" s="21" t="s">
        <v>68</v>
      </c>
      <c r="H30" s="77">
        <v>2</v>
      </c>
    </row>
    <row r="31" spans="2:8" ht="18.75">
      <c r="B31" s="64"/>
      <c r="C31" s="22"/>
      <c r="D31" s="50"/>
      <c r="E31" s="22"/>
      <c r="F31" s="50"/>
      <c r="G31" s="22"/>
      <c r="H31" s="67"/>
    </row>
    <row r="32" spans="2:8" ht="56.25">
      <c r="B32" s="66" t="s">
        <v>14</v>
      </c>
      <c r="C32" s="21" t="s">
        <v>113</v>
      </c>
      <c r="D32" s="76">
        <v>2</v>
      </c>
      <c r="E32" s="21" t="s">
        <v>114</v>
      </c>
      <c r="F32" s="76">
        <v>1</v>
      </c>
      <c r="G32" s="21" t="s">
        <v>115</v>
      </c>
      <c r="H32" s="77">
        <v>1</v>
      </c>
    </row>
    <row r="33" spans="2:8" ht="18.75">
      <c r="B33" s="64"/>
      <c r="C33" s="22"/>
      <c r="D33" s="50"/>
      <c r="E33" s="22"/>
      <c r="F33" s="50"/>
      <c r="G33" s="22"/>
      <c r="H33" s="67"/>
    </row>
    <row r="34" spans="2:8" ht="56.25">
      <c r="B34" s="66" t="s">
        <v>15</v>
      </c>
      <c r="C34" s="21" t="s">
        <v>146</v>
      </c>
      <c r="D34" s="76">
        <v>0</v>
      </c>
      <c r="E34" s="21" t="s">
        <v>145</v>
      </c>
      <c r="F34" s="76">
        <v>1</v>
      </c>
      <c r="G34" s="21" t="s">
        <v>144</v>
      </c>
      <c r="H34" s="77">
        <v>2</v>
      </c>
    </row>
    <row r="35" spans="2:8" ht="18.75">
      <c r="B35" s="64"/>
      <c r="C35" s="22"/>
      <c r="D35" s="50"/>
      <c r="E35" s="22"/>
      <c r="F35" s="50"/>
      <c r="G35" s="22"/>
      <c r="H35" s="67"/>
    </row>
    <row r="36" spans="2:8" ht="112.5">
      <c r="B36" s="66" t="s">
        <v>16</v>
      </c>
      <c r="C36" s="21" t="s">
        <v>63</v>
      </c>
      <c r="D36" s="76">
        <v>1</v>
      </c>
      <c r="E36" s="25" t="s">
        <v>64</v>
      </c>
      <c r="F36" s="76">
        <v>1</v>
      </c>
      <c r="G36" s="21" t="s">
        <v>65</v>
      </c>
      <c r="H36" s="77">
        <v>1</v>
      </c>
    </row>
    <row r="37" spans="2:8" ht="18.75">
      <c r="B37" s="64"/>
      <c r="C37" s="22"/>
      <c r="D37" s="50"/>
      <c r="E37" s="22"/>
      <c r="F37" s="50"/>
      <c r="G37" s="22"/>
      <c r="H37" s="67"/>
    </row>
    <row r="38" spans="2:8" ht="56.25">
      <c r="B38" s="66" t="s">
        <v>17</v>
      </c>
      <c r="C38" s="21" t="s">
        <v>75</v>
      </c>
      <c r="D38" s="76">
        <v>0</v>
      </c>
      <c r="E38" s="21" t="s">
        <v>76</v>
      </c>
      <c r="F38" s="76">
        <v>0</v>
      </c>
      <c r="G38" s="21" t="s">
        <v>77</v>
      </c>
      <c r="H38" s="77">
        <v>0</v>
      </c>
    </row>
    <row r="39" spans="2:8" ht="18.75">
      <c r="B39" s="64"/>
      <c r="C39" s="22"/>
      <c r="D39" s="50"/>
      <c r="E39" s="22"/>
      <c r="F39" s="50"/>
      <c r="G39" s="22"/>
      <c r="H39" s="67"/>
    </row>
    <row r="40" spans="2:8" ht="75">
      <c r="B40" s="66" t="s">
        <v>18</v>
      </c>
      <c r="C40" s="21" t="s">
        <v>86</v>
      </c>
      <c r="D40" s="76">
        <v>2</v>
      </c>
      <c r="E40" s="21" t="s">
        <v>87</v>
      </c>
      <c r="F40" s="76">
        <v>2</v>
      </c>
      <c r="G40" s="21" t="s">
        <v>88</v>
      </c>
      <c r="H40" s="77">
        <v>2</v>
      </c>
    </row>
    <row r="41" spans="2:8" ht="18.75">
      <c r="B41" s="64"/>
      <c r="C41" s="22"/>
      <c r="D41" s="50"/>
      <c r="E41" s="22"/>
      <c r="F41" s="50"/>
      <c r="G41" s="22"/>
      <c r="H41" s="67"/>
    </row>
    <row r="42" spans="2:8" ht="56.25">
      <c r="B42" s="66" t="s">
        <v>19</v>
      </c>
      <c r="C42" s="21" t="s">
        <v>78</v>
      </c>
      <c r="D42" s="76">
        <v>2</v>
      </c>
      <c r="E42" s="7"/>
      <c r="F42" s="50"/>
      <c r="G42" s="22"/>
      <c r="H42" s="67"/>
    </row>
    <row r="43" spans="2:8" ht="18.75">
      <c r="B43" s="64"/>
      <c r="C43" s="22"/>
      <c r="D43" s="50"/>
      <c r="E43" s="22"/>
      <c r="F43" s="50"/>
      <c r="G43" s="22"/>
      <c r="H43" s="67"/>
    </row>
    <row r="44" spans="2:8" ht="56.25">
      <c r="B44" s="66" t="s">
        <v>21</v>
      </c>
      <c r="C44" s="21" t="s">
        <v>33</v>
      </c>
      <c r="D44" s="76">
        <v>1</v>
      </c>
      <c r="E44" s="21" t="s">
        <v>35</v>
      </c>
      <c r="F44" s="76">
        <v>2</v>
      </c>
      <c r="G44" s="21" t="s">
        <v>34</v>
      </c>
      <c r="H44" s="77">
        <v>3</v>
      </c>
    </row>
    <row r="45" spans="2:8" ht="18.75">
      <c r="B45" s="64"/>
      <c r="C45" s="22"/>
      <c r="D45" s="50"/>
      <c r="E45" s="22"/>
      <c r="F45" s="50"/>
      <c r="G45" s="22"/>
      <c r="H45" s="67"/>
    </row>
    <row r="46" spans="2:8" ht="75">
      <c r="B46" s="66" t="s">
        <v>22</v>
      </c>
      <c r="C46" s="21" t="s">
        <v>79</v>
      </c>
      <c r="D46" s="76">
        <v>1</v>
      </c>
      <c r="E46" s="21" t="s">
        <v>80</v>
      </c>
      <c r="F46" s="76">
        <v>2</v>
      </c>
      <c r="G46" s="21" t="s">
        <v>81</v>
      </c>
      <c r="H46" s="77">
        <v>2</v>
      </c>
    </row>
    <row r="47" spans="2:8" ht="18.75">
      <c r="B47" s="64"/>
      <c r="C47" s="22"/>
      <c r="D47" s="50"/>
      <c r="E47" s="22"/>
      <c r="F47" s="50"/>
      <c r="G47" s="22"/>
      <c r="H47" s="67"/>
    </row>
    <row r="48" spans="2:8" ht="56.25">
      <c r="B48" s="66" t="s">
        <v>23</v>
      </c>
      <c r="C48" s="21" t="s">
        <v>82</v>
      </c>
      <c r="D48" s="76">
        <v>0</v>
      </c>
      <c r="E48" s="21" t="s">
        <v>83</v>
      </c>
      <c r="F48" s="76">
        <v>0</v>
      </c>
      <c r="G48" s="21" t="s">
        <v>84</v>
      </c>
      <c r="H48" s="77">
        <v>0</v>
      </c>
    </row>
    <row r="49" spans="2:8" ht="18.75">
      <c r="B49" s="64"/>
      <c r="C49" s="22"/>
      <c r="D49" s="50"/>
      <c r="E49" s="22"/>
      <c r="F49" s="50"/>
      <c r="G49" s="22"/>
      <c r="H49" s="67"/>
    </row>
    <row r="50" spans="2:8" ht="75">
      <c r="B50" s="66" t="s">
        <v>25</v>
      </c>
      <c r="C50" s="21" t="s">
        <v>59</v>
      </c>
      <c r="D50" s="76">
        <v>2</v>
      </c>
      <c r="E50" s="21" t="s">
        <v>60</v>
      </c>
      <c r="F50" s="76">
        <v>2</v>
      </c>
      <c r="G50" s="21" t="s">
        <v>61</v>
      </c>
      <c r="H50" s="77">
        <v>1</v>
      </c>
    </row>
    <row r="51" spans="2:8" ht="18.75">
      <c r="B51" s="64"/>
      <c r="C51" s="22"/>
      <c r="D51" s="50"/>
      <c r="E51" s="22"/>
      <c r="F51" s="50"/>
      <c r="G51" s="22"/>
      <c r="H51" s="67"/>
    </row>
    <row r="52" spans="2:8" ht="56.25">
      <c r="B52" s="66" t="s">
        <v>36</v>
      </c>
      <c r="C52" s="21" t="s">
        <v>89</v>
      </c>
      <c r="D52" s="76">
        <v>2</v>
      </c>
      <c r="E52" s="21" t="s">
        <v>90</v>
      </c>
      <c r="F52" s="76">
        <v>4</v>
      </c>
      <c r="G52" s="21" t="s">
        <v>91</v>
      </c>
      <c r="H52" s="77">
        <v>5</v>
      </c>
    </row>
    <row r="53" spans="2:8" ht="18.75">
      <c r="B53" s="64"/>
      <c r="C53" s="22"/>
      <c r="D53" s="50"/>
      <c r="E53" s="22"/>
      <c r="F53" s="50"/>
      <c r="G53" s="22"/>
      <c r="H53" s="67"/>
    </row>
    <row r="54" spans="2:8" ht="75">
      <c r="B54" s="66" t="s">
        <v>58</v>
      </c>
      <c r="C54" s="21" t="s">
        <v>96</v>
      </c>
      <c r="D54" s="76">
        <v>20</v>
      </c>
      <c r="E54" s="21" t="s">
        <v>95</v>
      </c>
      <c r="F54" s="76">
        <v>100</v>
      </c>
      <c r="G54" s="21" t="s">
        <v>94</v>
      </c>
      <c r="H54" s="77">
        <v>250</v>
      </c>
    </row>
    <row r="55" spans="2:8" ht="18.75">
      <c r="B55" s="64"/>
      <c r="C55" s="22"/>
      <c r="D55" s="50"/>
      <c r="E55" s="22"/>
      <c r="F55" s="50"/>
      <c r="G55" s="22"/>
      <c r="H55" s="67"/>
    </row>
    <row r="56" spans="2:8" ht="112.5">
      <c r="B56" s="66" t="s">
        <v>92</v>
      </c>
      <c r="C56" s="21" t="s">
        <v>93</v>
      </c>
      <c r="D56" s="76">
        <v>200</v>
      </c>
      <c r="E56" s="21" t="s">
        <v>142</v>
      </c>
      <c r="F56" s="76">
        <v>250</v>
      </c>
      <c r="G56" s="21" t="s">
        <v>143</v>
      </c>
      <c r="H56" s="77">
        <v>300</v>
      </c>
    </row>
    <row r="57" spans="2:8" ht="18.75">
      <c r="B57" s="64"/>
      <c r="C57" s="22"/>
      <c r="D57" s="50"/>
      <c r="E57" s="22"/>
      <c r="F57" s="50"/>
      <c r="G57" s="22"/>
      <c r="H57" s="67"/>
    </row>
    <row r="58" spans="2:8" ht="19.5" thickBot="1">
      <c r="B58" s="68"/>
      <c r="C58" s="69"/>
      <c r="D58" s="70"/>
      <c r="E58" s="69"/>
      <c r="F58" s="70"/>
      <c r="G58" s="69"/>
      <c r="H58" s="71"/>
    </row>
    <row r="59" spans="2:8" ht="18.75">
      <c r="B59" s="20"/>
      <c r="C59" s="21"/>
      <c r="D59" s="51"/>
      <c r="E59" s="20"/>
      <c r="F59" s="51"/>
      <c r="G59" s="21"/>
      <c r="H59" s="52"/>
    </row>
    <row r="60" spans="2:8" ht="18.75">
      <c r="B60" s="20"/>
      <c r="C60" s="21"/>
      <c r="D60" s="51"/>
      <c r="E60" s="20"/>
      <c r="F60" s="51"/>
      <c r="G60" s="21"/>
      <c r="H60" s="52"/>
    </row>
    <row r="61" spans="2:8" ht="18.75">
      <c r="B61" s="20"/>
      <c r="C61" s="21"/>
      <c r="D61" s="51"/>
      <c r="E61" s="20"/>
      <c r="F61" s="51"/>
      <c r="G61" s="21"/>
      <c r="H61" s="52"/>
    </row>
    <row r="62" spans="2:8" ht="18.75">
      <c r="B62" s="20"/>
      <c r="C62" s="21"/>
      <c r="D62" s="51"/>
      <c r="E62" s="20"/>
      <c r="F62" s="51"/>
      <c r="G62" s="21"/>
      <c r="H62" s="52"/>
    </row>
    <row r="63" spans="2:8" ht="18.75">
      <c r="B63" s="20"/>
      <c r="C63" s="21"/>
      <c r="D63" s="51"/>
      <c r="E63" s="20"/>
      <c r="F63" s="51"/>
      <c r="G63" s="21"/>
      <c r="H63" s="52"/>
    </row>
    <row r="64" spans="2:8" ht="18.75">
      <c r="B64" s="20"/>
      <c r="C64" s="21"/>
      <c r="D64" s="51"/>
      <c r="E64" s="20"/>
      <c r="F64" s="51"/>
      <c r="G64" s="21"/>
      <c r="H64" s="52"/>
    </row>
    <row r="65" spans="2:8" ht="18.75">
      <c r="B65" s="20"/>
      <c r="C65" s="21"/>
      <c r="D65" s="51"/>
      <c r="E65" s="20"/>
      <c r="F65" s="51"/>
      <c r="G65" s="21"/>
      <c r="H65" s="52"/>
    </row>
    <row r="66" spans="2:8" ht="18.75">
      <c r="B66" s="20"/>
      <c r="C66" s="21"/>
      <c r="D66" s="51"/>
      <c r="E66" s="20"/>
      <c r="F66" s="51"/>
      <c r="G66" s="21"/>
      <c r="H66" s="52"/>
    </row>
    <row r="67" spans="2:8" ht="18.75">
      <c r="B67" s="20"/>
      <c r="C67" s="21"/>
      <c r="D67" s="51"/>
      <c r="E67" s="20"/>
      <c r="F67" s="51"/>
      <c r="G67" s="21"/>
      <c r="H67" s="52"/>
    </row>
    <row r="68" spans="2:8" ht="18.75">
      <c r="B68" s="20"/>
      <c r="C68" s="21"/>
      <c r="D68" s="51"/>
      <c r="E68" s="20"/>
      <c r="F68" s="51"/>
      <c r="G68" s="21"/>
      <c r="H68" s="52"/>
    </row>
    <row r="69" spans="2:8" ht="18.75">
      <c r="B69" s="20"/>
      <c r="C69" s="21"/>
      <c r="D69" s="51"/>
      <c r="E69" s="20"/>
      <c r="F69" s="51"/>
      <c r="G69" s="21"/>
      <c r="H69" s="52"/>
    </row>
    <row r="70" spans="2:8" ht="18.75">
      <c r="B70" s="20"/>
      <c r="C70" s="21"/>
      <c r="D70" s="51"/>
      <c r="E70" s="20"/>
      <c r="F70" s="51"/>
      <c r="G70" s="21"/>
      <c r="H70" s="52"/>
    </row>
    <row r="71" spans="2:8" ht="18.75">
      <c r="B71" s="20"/>
      <c r="C71" s="21"/>
      <c r="D71" s="51"/>
      <c r="E71" s="20"/>
      <c r="F71" s="51"/>
      <c r="G71" s="21"/>
      <c r="H71" s="52"/>
    </row>
    <row r="72" spans="2:8">
      <c r="B72" s="23"/>
      <c r="C72" s="24"/>
      <c r="D72" s="52"/>
      <c r="E72" s="23"/>
      <c r="F72" s="52"/>
      <c r="G72" s="24"/>
      <c r="H72" s="52"/>
    </row>
    <row r="73" spans="2:8">
      <c r="C73" s="8"/>
    </row>
    <row r="74" spans="2:8">
      <c r="C74" s="8"/>
    </row>
    <row r="75" spans="2:8">
      <c r="C75" s="8"/>
    </row>
    <row r="76" spans="2:8">
      <c r="C76" s="8"/>
    </row>
    <row r="77" spans="2:8">
      <c r="C77" s="8"/>
    </row>
    <row r="78" spans="2:8">
      <c r="C78" s="8"/>
    </row>
    <row r="79" spans="2:8">
      <c r="C79" s="8"/>
    </row>
    <row r="80" spans="2:8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</sheetData>
  <sheetProtection password="DA58" sheet="1" objects="1" scenarios="1"/>
  <mergeCells count="1">
    <mergeCell ref="D13:D14"/>
  </mergeCells>
  <hyperlinks>
    <hyperlink ref="C4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G37"/>
  <sheetViews>
    <sheetView workbookViewId="0">
      <selection activeCell="C29" sqref="C29"/>
    </sheetView>
  </sheetViews>
  <sheetFormatPr defaultColWidth="11" defaultRowHeight="15.75"/>
  <cols>
    <col min="1" max="1" width="32.625" customWidth="1"/>
    <col min="3" max="3" width="27.5" style="38" customWidth="1"/>
    <col min="4" max="4" width="5.625" style="38" customWidth="1"/>
    <col min="5" max="5" width="26.625" style="38" customWidth="1"/>
    <col min="6" max="6" width="5.125" style="38" customWidth="1"/>
    <col min="7" max="7" width="26.375" style="38" customWidth="1"/>
  </cols>
  <sheetData>
    <row r="3" spans="1:7" ht="31.5">
      <c r="C3" s="37" t="s">
        <v>54</v>
      </c>
      <c r="E3" s="37" t="s">
        <v>55</v>
      </c>
      <c r="G3" s="37" t="s">
        <v>56</v>
      </c>
    </row>
    <row r="4" spans="1:7">
      <c r="A4" t="s">
        <v>37</v>
      </c>
      <c r="C4" s="38">
        <f>IF(QuestionsAnswers!D26=1,QuestionsAnswers!E18*1.1,QuestionsAnswers!E18*1.2)</f>
        <v>12833.7</v>
      </c>
      <c r="E4" s="38">
        <f>IF(QuestionsAnswers!F26=1,QuestionsAnswers!F19*1.25,QuestionsAnswers!F19*1.5)</f>
        <v>43750.5</v>
      </c>
      <c r="G4" s="38">
        <f>IF(QuestionsAnswers!H26=1,QuestionsAnswers!G20*1.4,QuestionsAnswers!G20*1.9)</f>
        <v>110836.5</v>
      </c>
    </row>
    <row r="5" spans="1:7">
      <c r="A5" t="s">
        <v>38</v>
      </c>
      <c r="C5" s="38">
        <f>C4/12</f>
        <v>1069.4750000000001</v>
      </c>
      <c r="E5" s="38">
        <f>E4/12</f>
        <v>3645.875</v>
      </c>
      <c r="G5" s="38">
        <f>G4/12</f>
        <v>9236.375</v>
      </c>
    </row>
    <row r="7" spans="1:7" ht="16.5" thickBot="1">
      <c r="A7" s="54"/>
      <c r="B7" s="54" t="s">
        <v>57</v>
      </c>
    </row>
    <row r="8" spans="1:7">
      <c r="A8" t="s">
        <v>45</v>
      </c>
      <c r="C8" s="38">
        <f>IF(AND(C4&gt;=0,C4&lt;=9000),C5*0,IF(AND(C4&gt;9000,C4&lt;=37000),C5*0.05,IF(AND(C4&gt;37000,C4&lt;=90000),C5*0.15,IF(AND(C4&gt;90000,C4&lt;=190000),C5*0.18,C5*0.23))))</f>
        <v>53.47375000000001</v>
      </c>
      <c r="E8" s="38">
        <f>IF(AND(E4&gt;=0,E4&lt;=9000),E5*0,IF(AND(E4&gt;9000,E4&lt;=37000),E5*0.05,IF(AND(E4&gt;37000,E4&lt;=90000),E5*0.15,IF(AND(E4&gt;90000,E4&lt;=190000),E5*0.18,E5*0.23))))</f>
        <v>546.88125000000002</v>
      </c>
      <c r="G8" s="38">
        <f>IF(AND(G4&gt;=0,G4&lt;=9000),G5*0,IF(AND(G4&gt;9000,G4&lt;=37000),G5*0.05,IF(AND(G4&gt;37000,G4&lt;=90000),G5*0.09,IF(AND(G4&gt;90000,G4&lt;=190000),G5*0.14,G5*0.19))))</f>
        <v>1293.0925000000002</v>
      </c>
    </row>
    <row r="9" spans="1:7">
      <c r="A9" t="s">
        <v>46</v>
      </c>
      <c r="C9" s="38">
        <f>IF(QuestionsAnswers!D26=1,C5*0.062,C5*0.124)</f>
        <v>66.307450000000003</v>
      </c>
      <c r="E9" s="38">
        <f>IF(QuestionsAnswers!F26=1,E5*0.062,E5*0.124)</f>
        <v>452.08850000000001</v>
      </c>
      <c r="G9" s="38">
        <f>IF(QuestionsAnswers!H26=1,G5*0.062,G5*0.124)</f>
        <v>1145.3105</v>
      </c>
    </row>
    <row r="10" spans="1:7">
      <c r="A10" t="s">
        <v>62</v>
      </c>
      <c r="C10" s="38">
        <f>IF(QuestionsAnswers!D26=1,C5*0.0145,C5*0.029)</f>
        <v>15.507387500000002</v>
      </c>
      <c r="E10" s="38">
        <f>IF(QuestionsAnswers!F26=1,E5*0.0145,E5*0.029)</f>
        <v>105.73037500000001</v>
      </c>
      <c r="G10" s="38">
        <f>IF(QuestionsAnswers!H26=1,G5*0.0145,G5*0.029)</f>
        <v>267.85487499999999</v>
      </c>
    </row>
    <row r="11" spans="1:7">
      <c r="A11" t="s">
        <v>47</v>
      </c>
      <c r="C11" s="38">
        <f>C5*0.04</f>
        <v>42.779000000000003</v>
      </c>
      <c r="E11" s="38">
        <f>E5*0.04</f>
        <v>145.83500000000001</v>
      </c>
      <c r="G11" s="38">
        <f>G5*0.04</f>
        <v>369.45499999999998</v>
      </c>
    </row>
    <row r="12" spans="1:7">
      <c r="A12" t="s">
        <v>52</v>
      </c>
      <c r="C12" s="38">
        <f>C5*0.01</f>
        <v>10.694750000000001</v>
      </c>
      <c r="E12" s="38">
        <f>E5*0.01</f>
        <v>36.458750000000002</v>
      </c>
      <c r="G12" s="38">
        <f>G5*0.01</f>
        <v>92.363749999999996</v>
      </c>
    </row>
    <row r="14" spans="1:7">
      <c r="A14" t="s">
        <v>48</v>
      </c>
      <c r="C14" s="38">
        <f>IF(AND(QuestionsAnswers!D32=1,QuestionsAnswers!D34=0),180,IF(AND(QuestionsAnswers!D32=1,QuestionsAnswers!D34&gt;0),280,IF(AND(QuestionsAnswers!D32=2,QuestionsAnswers!D34=0),380,480)))</f>
        <v>380</v>
      </c>
      <c r="E14" s="38">
        <f>IF(AND(QuestionsAnswers!F32=1,QuestionsAnswers!F34=0),180,IF(AND(QuestionsAnswers!F32=1,QuestionsAnswers!F34&gt;0),280,IF(AND(QuestionsAnswers!F32=2,QuestionsAnswers!F34=0),380,480)))</f>
        <v>280</v>
      </c>
      <c r="G14" s="38">
        <f>IF(AND(QuestionsAnswers!H32=1,QuestionsAnswers!H34=0),180,IF(AND(QuestionsAnswers!H32=1,QuestionsAnswers!H34&gt;0),280,IF(AND(QuestionsAnswers!H32=2,QuestionsAnswers!H34=0),380,480)))</f>
        <v>280</v>
      </c>
    </row>
    <row r="15" spans="1:7">
      <c r="A15" t="s">
        <v>49</v>
      </c>
      <c r="C15" s="38">
        <f>IF(QuestionsAnswers!D30=2,C5*0.04,0)</f>
        <v>42.779000000000003</v>
      </c>
      <c r="E15" s="38">
        <f>IF(QuestionsAnswers!F30=2,E5*0.04,0)</f>
        <v>145.83500000000001</v>
      </c>
      <c r="G15" s="38">
        <f>IF(QuestionsAnswers!H30=2,G5*0.04,0)</f>
        <v>369.45499999999998</v>
      </c>
    </row>
    <row r="16" spans="1:7">
      <c r="A16" t="s">
        <v>51</v>
      </c>
      <c r="C16" s="38">
        <f>IF(QuestionsAnswers!D38=1,0,150/12)</f>
        <v>12.5</v>
      </c>
      <c r="E16" s="38">
        <f>IF(QuestionsAnswers!F38=1,0,300/12)</f>
        <v>25</v>
      </c>
      <c r="G16" s="38">
        <f>IF(QuestionsAnswers!H38=1,0,550/12)</f>
        <v>45.833333333333336</v>
      </c>
    </row>
    <row r="17" spans="1:7">
      <c r="A17" t="s">
        <v>100</v>
      </c>
      <c r="C17" s="38">
        <f>(QuestionsAnswers!D34+QuestionsAnswers!D32)*10</f>
        <v>20</v>
      </c>
      <c r="E17" s="38">
        <f>(QuestionsAnswers!F34+QuestionsAnswers!F32)*10</f>
        <v>20</v>
      </c>
      <c r="G17" s="38">
        <f>(QuestionsAnswers!H34+QuestionsAnswers!H32)*10</f>
        <v>30</v>
      </c>
    </row>
    <row r="19" spans="1:7">
      <c r="A19" t="s">
        <v>53</v>
      </c>
      <c r="C19" s="38">
        <f>IF(QuestionsAnswers!D50=1,QuestionsAnswers!D52*400,QuestionsAnswers!D52*200)</f>
        <v>400</v>
      </c>
      <c r="E19" s="38">
        <f>IF(QuestionsAnswers!F50=1,QuestionsAnswers!F52*400,QuestionsAnswers!F52*200)</f>
        <v>800</v>
      </c>
      <c r="G19" s="38">
        <f>IF(QuestionsAnswers!H50=1,QuestionsAnswers!H52*400,QuestionsAnswers!H52*200)</f>
        <v>2000</v>
      </c>
    </row>
    <row r="20" spans="1:7">
      <c r="A20" t="s">
        <v>85</v>
      </c>
      <c r="C20" s="38">
        <f>IF(AND(QuestionsAnswers!D28=1,QuestionsAnswers!D36=1),1600,IF(AND(QuestionsAnswers!D28=1,QuestionsAnswers!D36=2),1600*1.5,IF(AND(QuestionsAnswers!D28=2,QuestionsAnswers!D36=1),600,600*1.5)))</f>
        <v>600</v>
      </c>
      <c r="E20" s="38">
        <f>IF(AND(QuestionsAnswers!F28=1,QuestionsAnswers!F36=1),1600,IF(AND(QuestionsAnswers!F28=1,QuestionsAnswers!F36=2),1600*1.5,IF(AND(QuestionsAnswers!F28=2,QuestionsAnswers!F36=1),600,600*1.5)))</f>
        <v>600</v>
      </c>
      <c r="G20" s="38">
        <f>IF(AND(QuestionsAnswers!H28=1,QuestionsAnswers!H36=1),1600,IF(AND(QuestionsAnswers!H28=1,QuestionsAnswers!H36=2),1600*1.5,IF(AND(QuestionsAnswers!H28=2,QuestionsAnswers!H36=1),600,600*1.5)))</f>
        <v>900</v>
      </c>
    </row>
    <row r="21" spans="1:7">
      <c r="A21" t="s">
        <v>107</v>
      </c>
      <c r="C21" s="38">
        <f>(QuestionsAnswers!D34+QuestionsAnswers!D32)*40</f>
        <v>80</v>
      </c>
      <c r="E21" s="38">
        <f>(QuestionsAnswers!F32)*40</f>
        <v>40</v>
      </c>
      <c r="G21" s="38">
        <f>(QuestionsAnswers!H34+QuestionsAnswers!H32)*40</f>
        <v>120</v>
      </c>
    </row>
    <row r="22" spans="1:7">
      <c r="A22" t="s">
        <v>39</v>
      </c>
      <c r="C22" s="38">
        <f>IF(QuestionsAnswers!D28=1,350,150)</f>
        <v>150</v>
      </c>
      <c r="E22" s="38">
        <f>IF(QuestionsAnswers!F28=1,350,150)</f>
        <v>150</v>
      </c>
      <c r="G22" s="38">
        <f>IF(QuestionsAnswers!H28=1,350,150)</f>
        <v>150</v>
      </c>
    </row>
    <row r="23" spans="1:7">
      <c r="A23" t="s">
        <v>43</v>
      </c>
      <c r="C23" s="38">
        <f>IF(QuestionsAnswers!D40=1,0,150)</f>
        <v>150</v>
      </c>
      <c r="E23" s="38">
        <f>IF(QuestionsAnswers!F40=1,0,150)</f>
        <v>150</v>
      </c>
      <c r="G23" s="38">
        <f>IF(QuestionsAnswers!H40=1,0,150)</f>
        <v>150</v>
      </c>
    </row>
    <row r="24" spans="1:7">
      <c r="A24" t="s">
        <v>40</v>
      </c>
      <c r="C24" s="38">
        <f>IF(QuestionsAnswers!D46=1,0,C5*0.025)</f>
        <v>0</v>
      </c>
      <c r="E24" s="38">
        <f>IF(QuestionsAnswers!F46=1,0,E5*0.025)</f>
        <v>91.146875000000009</v>
      </c>
      <c r="G24" s="38">
        <f>IF(QuestionsAnswers!H46=1,0,G5*0.025)</f>
        <v>230.90937500000001</v>
      </c>
    </row>
    <row r="25" spans="1:7">
      <c r="A25" t="s">
        <v>41</v>
      </c>
      <c r="C25" s="38">
        <f>IF(QuestionsAnswers!D42=1,0,C5*0.04)</f>
        <v>42.779000000000003</v>
      </c>
      <c r="E25" s="38">
        <f>IF(QuestionsAnswers!D42=1,0,E5*0.04)</f>
        <v>145.83500000000001</v>
      </c>
      <c r="G25" s="38">
        <f>IF(QuestionsAnswers!D42=1,0,G5*0.04)</f>
        <v>369.45499999999998</v>
      </c>
    </row>
    <row r="26" spans="1:7">
      <c r="A26" t="s">
        <v>42</v>
      </c>
      <c r="C26" s="38">
        <f>IF(QuestionsAnswers!D48=1,0,45)</f>
        <v>45</v>
      </c>
      <c r="E26" s="38">
        <f>IF(QuestionsAnswers!F48=1,0,45)</f>
        <v>45</v>
      </c>
      <c r="G26" s="38">
        <f>IF(QuestionsAnswers!H48=1,0,45)</f>
        <v>45</v>
      </c>
    </row>
    <row r="27" spans="1:7">
      <c r="A27" t="s">
        <v>44</v>
      </c>
      <c r="C27" s="38">
        <f>QuestionsAnswers!D44*QuestionsAnswers!D32*20+QuestionsAnswers!D44*QuestionsAnswers!D34*20</f>
        <v>40</v>
      </c>
      <c r="E27" s="38">
        <f>QuestionsAnswers!F44*QuestionsAnswers!F32*20+QuestionsAnswers!F44*QuestionsAnswers!F34*20</f>
        <v>80</v>
      </c>
      <c r="G27" s="38">
        <f>QuestionsAnswers!H44*QuestionsAnswers!H32*20+QuestionsAnswers!H44*QuestionsAnswers!H34*20</f>
        <v>180</v>
      </c>
    </row>
    <row r="28" spans="1:7">
      <c r="A28" t="s">
        <v>50</v>
      </c>
      <c r="C28" s="38">
        <f>QuestionsAnswers!D32*QuestionsAnswers!D54+QuestionsAnswers!D34*QuestionsAnswers!D54</f>
        <v>40</v>
      </c>
      <c r="E28" s="38">
        <f>QuestionsAnswers!F32*QuestionsAnswers!F54+QuestionsAnswers!F34*QuestionsAnswers!F54</f>
        <v>200</v>
      </c>
      <c r="G28" s="38">
        <f>QuestionsAnswers!H32*QuestionsAnswers!H54+QuestionsAnswers!H34*QuestionsAnswers!H54</f>
        <v>750</v>
      </c>
    </row>
    <row r="29" spans="1:7">
      <c r="A29" t="s">
        <v>137</v>
      </c>
      <c r="C29" s="38">
        <f>((14000/12)/25)*3*QuestionsAnswers!D52</f>
        <v>280</v>
      </c>
      <c r="E29" s="38">
        <f>((14000/12)/25)*3*QuestionsAnswers!F52</f>
        <v>560</v>
      </c>
      <c r="G29" s="38">
        <f>((14000/12)/25)*3*QuestionsAnswers!H52</f>
        <v>700</v>
      </c>
    </row>
    <row r="30" spans="1:7">
      <c r="A30" t="s">
        <v>98</v>
      </c>
      <c r="C30" s="38">
        <f>QuestionsAnswers!D56*4</f>
        <v>800</v>
      </c>
      <c r="E30" s="38">
        <f>QuestionsAnswers!F56*4</f>
        <v>1000</v>
      </c>
      <c r="G30" s="38">
        <f>QuestionsAnswers!H56*4</f>
        <v>1200</v>
      </c>
    </row>
    <row r="32" spans="1:7" ht="16.5" thickBot="1">
      <c r="A32" s="55"/>
      <c r="B32" s="54" t="s">
        <v>101</v>
      </c>
    </row>
    <row r="33" spans="1:7">
      <c r="A33" t="s">
        <v>99</v>
      </c>
      <c r="C33" s="56">
        <f>C5-SUM(C8:C30)</f>
        <v>-2202.3453374999999</v>
      </c>
      <c r="D33" s="56"/>
      <c r="E33" s="56">
        <f>E5-SUM(E8:E30)</f>
        <v>-1973.9357500000006</v>
      </c>
      <c r="F33" s="56"/>
      <c r="G33" s="56">
        <f>G5-SUM(G8:G30)</f>
        <v>-1452.3543333333328</v>
      </c>
    </row>
    <row r="34" spans="1:7">
      <c r="A34" t="s">
        <v>97</v>
      </c>
    </row>
    <row r="36" spans="1:7" ht="18.75">
      <c r="C36" s="57" t="s">
        <v>102</v>
      </c>
    </row>
    <row r="37" spans="1:7" ht="18.75">
      <c r="C37" s="57" t="s">
        <v>103</v>
      </c>
    </row>
  </sheetData>
  <sheetProtection password="DA58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F21" workbookViewId="0">
      <selection activeCell="O32" sqref="O32"/>
    </sheetView>
  </sheetViews>
  <sheetFormatPr defaultColWidth="11" defaultRowHeight="15.75"/>
  <cols>
    <col min="1" max="1" width="5.625" style="72" customWidth="1"/>
    <col min="15" max="15" width="72.5" customWidth="1"/>
  </cols>
  <sheetData>
    <row r="1" spans="1:15" ht="26.25">
      <c r="B1" s="73" t="s">
        <v>125</v>
      </c>
    </row>
    <row r="3" spans="1:15" s="5" customFormat="1" ht="24.95" customHeight="1">
      <c r="A3" s="49">
        <v>1</v>
      </c>
      <c r="B3" s="74" t="s">
        <v>128</v>
      </c>
      <c r="O3" s="83">
        <v>6.2E-2</v>
      </c>
    </row>
    <row r="4" spans="1:15" s="5" customFormat="1" ht="24.95" customHeight="1">
      <c r="A4" s="49">
        <f t="shared" ref="A4:A9" si="0">A3+1</f>
        <v>2</v>
      </c>
      <c r="B4" s="74" t="s">
        <v>129</v>
      </c>
      <c r="O4" s="83">
        <v>0.124</v>
      </c>
    </row>
    <row r="5" spans="1:15" s="5" customFormat="1" ht="24.95" customHeight="1">
      <c r="A5" s="49">
        <f t="shared" si="0"/>
        <v>3</v>
      </c>
      <c r="B5" s="74" t="s">
        <v>130</v>
      </c>
      <c r="O5" s="83">
        <v>0.14499999999999999</v>
      </c>
    </row>
    <row r="6" spans="1:15" s="5" customFormat="1" ht="24.95" customHeight="1">
      <c r="A6" s="49">
        <f t="shared" si="0"/>
        <v>4</v>
      </c>
      <c r="B6" s="74" t="s">
        <v>131</v>
      </c>
      <c r="O6" s="83">
        <v>2.9000000000000001E-2</v>
      </c>
    </row>
    <row r="7" spans="1:15" s="5" customFormat="1" ht="24.95" customHeight="1">
      <c r="A7" s="49">
        <f t="shared" si="0"/>
        <v>5</v>
      </c>
      <c r="B7" s="74" t="s">
        <v>132</v>
      </c>
      <c r="O7" s="83">
        <v>0.04</v>
      </c>
    </row>
    <row r="8" spans="1:15" s="5" customFormat="1" ht="24.95" customHeight="1">
      <c r="A8" s="49">
        <f t="shared" si="0"/>
        <v>6</v>
      </c>
      <c r="B8" s="74" t="s">
        <v>133</v>
      </c>
      <c r="O8" s="83">
        <v>0.01</v>
      </c>
    </row>
    <row r="9" spans="1:15" s="5" customFormat="1" ht="24.95" customHeight="1">
      <c r="A9" s="49">
        <f t="shared" si="0"/>
        <v>7</v>
      </c>
      <c r="B9" s="74" t="s">
        <v>119</v>
      </c>
      <c r="O9" s="75" t="s">
        <v>148</v>
      </c>
    </row>
    <row r="10" spans="1:15" s="5" customFormat="1" ht="24.95" customHeight="1">
      <c r="A10" s="49">
        <f t="shared" ref="A10:A17" si="1">A9+1</f>
        <v>8</v>
      </c>
      <c r="B10" s="74" t="s">
        <v>118</v>
      </c>
      <c r="O10" s="75" t="s">
        <v>149</v>
      </c>
    </row>
    <row r="11" spans="1:15" s="5" customFormat="1" ht="24.95" customHeight="1">
      <c r="A11" s="49">
        <f t="shared" si="1"/>
        <v>9</v>
      </c>
      <c r="B11" s="74" t="s">
        <v>117</v>
      </c>
      <c r="O11" s="75" t="s">
        <v>150</v>
      </c>
    </row>
    <row r="12" spans="1:15" s="5" customFormat="1" ht="24.95" customHeight="1">
      <c r="A12" s="49">
        <f t="shared" si="1"/>
        <v>10</v>
      </c>
      <c r="B12" s="74" t="s">
        <v>116</v>
      </c>
      <c r="O12" s="75">
        <v>480</v>
      </c>
    </row>
    <row r="13" spans="1:15" s="5" customFormat="1" ht="24.95" customHeight="1">
      <c r="A13" s="49">
        <f t="shared" si="1"/>
        <v>11</v>
      </c>
      <c r="B13" s="74" t="s">
        <v>120</v>
      </c>
      <c r="O13" s="83">
        <v>0.04</v>
      </c>
    </row>
    <row r="14" spans="1:15" s="5" customFormat="1" ht="24.95" customHeight="1">
      <c r="A14" s="49">
        <f t="shared" si="1"/>
        <v>12</v>
      </c>
      <c r="B14" s="74" t="s">
        <v>121</v>
      </c>
      <c r="O14" s="75">
        <v>150</v>
      </c>
    </row>
    <row r="15" spans="1:15" s="5" customFormat="1" ht="24.95" customHeight="1">
      <c r="A15" s="49">
        <f t="shared" si="1"/>
        <v>13</v>
      </c>
      <c r="B15" s="74" t="s">
        <v>122</v>
      </c>
      <c r="O15" s="75">
        <v>300</v>
      </c>
    </row>
    <row r="16" spans="1:15" s="5" customFormat="1" ht="24.95" customHeight="1">
      <c r="A16" s="49">
        <f t="shared" si="1"/>
        <v>14</v>
      </c>
      <c r="B16" s="74" t="s">
        <v>123</v>
      </c>
      <c r="O16" s="75">
        <v>550</v>
      </c>
    </row>
    <row r="17" spans="1:15" s="5" customFormat="1" ht="24.95" customHeight="1">
      <c r="A17" s="49">
        <f t="shared" si="1"/>
        <v>15</v>
      </c>
      <c r="B17" s="74" t="s">
        <v>124</v>
      </c>
      <c r="O17" s="75">
        <v>10</v>
      </c>
    </row>
    <row r="18" spans="1:15" s="5" customFormat="1" ht="24.95" customHeight="1">
      <c r="A18" s="49">
        <f>A17+1</f>
        <v>16</v>
      </c>
      <c r="B18" s="74" t="s">
        <v>140</v>
      </c>
      <c r="O18" s="75" t="s">
        <v>151</v>
      </c>
    </row>
    <row r="19" spans="1:15" s="5" customFormat="1" ht="24.95" customHeight="1">
      <c r="A19" s="49">
        <f>A18+1</f>
        <v>17</v>
      </c>
      <c r="B19" s="74" t="s">
        <v>141</v>
      </c>
      <c r="O19" s="75">
        <v>200</v>
      </c>
    </row>
    <row r="20" spans="1:15" s="5" customFormat="1" ht="24.95" customHeight="1">
      <c r="A20" s="49">
        <f t="shared" ref="A20:A32" si="2">A19+1</f>
        <v>18</v>
      </c>
      <c r="B20" s="5" t="s">
        <v>106</v>
      </c>
      <c r="O20" s="75" t="s">
        <v>152</v>
      </c>
    </row>
    <row r="21" spans="1:15" s="5" customFormat="1" ht="24.95" customHeight="1">
      <c r="A21" s="49">
        <f t="shared" si="2"/>
        <v>19</v>
      </c>
      <c r="B21" s="5" t="s">
        <v>105</v>
      </c>
      <c r="O21" s="75">
        <v>1600</v>
      </c>
    </row>
    <row r="22" spans="1:15" s="5" customFormat="1" ht="24.95" customHeight="1">
      <c r="A22" s="49">
        <f t="shared" si="2"/>
        <v>20</v>
      </c>
      <c r="B22" s="5" t="s">
        <v>126</v>
      </c>
      <c r="O22" s="75">
        <v>600</v>
      </c>
    </row>
    <row r="23" spans="1:15" s="5" customFormat="1" ht="24.95" customHeight="1">
      <c r="A23" s="49">
        <f t="shared" si="2"/>
        <v>21</v>
      </c>
      <c r="B23" s="5" t="s">
        <v>108</v>
      </c>
      <c r="O23" s="75">
        <v>40</v>
      </c>
    </row>
    <row r="24" spans="1:15" s="5" customFormat="1" ht="24.95" customHeight="1">
      <c r="A24" s="49">
        <f t="shared" si="2"/>
        <v>22</v>
      </c>
      <c r="B24" s="74" t="s">
        <v>112</v>
      </c>
      <c r="O24" s="75">
        <v>150</v>
      </c>
    </row>
    <row r="25" spans="1:15" s="5" customFormat="1" ht="24.95" customHeight="1">
      <c r="A25" s="49">
        <f t="shared" si="2"/>
        <v>23</v>
      </c>
      <c r="B25" s="74" t="s">
        <v>134</v>
      </c>
      <c r="O25" s="75">
        <v>350</v>
      </c>
    </row>
    <row r="26" spans="1:15" s="5" customFormat="1" ht="24.95" customHeight="1">
      <c r="A26" s="49">
        <f t="shared" si="2"/>
        <v>24</v>
      </c>
      <c r="B26" s="74" t="s">
        <v>127</v>
      </c>
      <c r="O26" s="75">
        <v>150</v>
      </c>
    </row>
    <row r="27" spans="1:15" s="5" customFormat="1" ht="24.95" customHeight="1">
      <c r="A27" s="49">
        <f t="shared" si="2"/>
        <v>25</v>
      </c>
      <c r="B27" s="74" t="s">
        <v>109</v>
      </c>
      <c r="O27" s="83">
        <v>2.5000000000000001E-2</v>
      </c>
    </row>
    <row r="28" spans="1:15" s="5" customFormat="1" ht="24.95" customHeight="1">
      <c r="A28" s="49">
        <f t="shared" si="2"/>
        <v>26</v>
      </c>
      <c r="B28" s="74" t="s">
        <v>110</v>
      </c>
      <c r="O28" s="75">
        <v>0.04</v>
      </c>
    </row>
    <row r="29" spans="1:15" s="5" customFormat="1" ht="24.95" customHeight="1">
      <c r="A29" s="49">
        <f t="shared" si="2"/>
        <v>27</v>
      </c>
      <c r="B29" s="74" t="s">
        <v>111</v>
      </c>
      <c r="O29" s="75" t="s">
        <v>153</v>
      </c>
    </row>
    <row r="30" spans="1:15" s="5" customFormat="1" ht="24.95" customHeight="1">
      <c r="A30" s="49">
        <f t="shared" si="2"/>
        <v>28</v>
      </c>
      <c r="B30" s="74" t="s">
        <v>135</v>
      </c>
      <c r="O30" s="75" t="s">
        <v>154</v>
      </c>
    </row>
    <row r="31" spans="1:15" s="5" customFormat="1" ht="24.95" customHeight="1">
      <c r="A31" s="49">
        <f t="shared" si="2"/>
        <v>29</v>
      </c>
      <c r="B31" s="74" t="s">
        <v>138</v>
      </c>
      <c r="O31" s="75">
        <v>14000</v>
      </c>
    </row>
    <row r="32" spans="1:15" s="5" customFormat="1" ht="24.95" customHeight="1">
      <c r="A32" s="49">
        <f t="shared" si="2"/>
        <v>30</v>
      </c>
      <c r="B32" s="74" t="s">
        <v>139</v>
      </c>
      <c r="O32" s="75">
        <v>25</v>
      </c>
    </row>
    <row r="33" spans="1:15" ht="24.95" customHeight="1">
      <c r="A33" s="49">
        <v>31</v>
      </c>
      <c r="B33" s="74" t="s">
        <v>136</v>
      </c>
      <c r="O33" s="75">
        <v>2000</v>
      </c>
    </row>
  </sheetData>
  <sheetProtection password="DA58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QuestionsAnswers</vt:lpstr>
      <vt:lpstr>Results</vt:lpstr>
      <vt:lpstr>Anaylsis</vt:lpstr>
    </vt:vector>
  </TitlesOfParts>
  <Company>Lapeer Community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student</cp:lastModifiedBy>
  <dcterms:created xsi:type="dcterms:W3CDTF">2014-11-18T02:08:00Z</dcterms:created>
  <dcterms:modified xsi:type="dcterms:W3CDTF">2016-01-15T15:57:37Z</dcterms:modified>
</cp:coreProperties>
</file>